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6 01 1749р  Уют, Влявкина,  Оберег\Лот № 2 Оберег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лот1!$A$1:$Q$47</definedName>
  </definedNames>
  <calcPr calcId="152511"/>
</workbook>
</file>

<file path=xl/calcChain.xml><?xml version="1.0" encoding="utf-8"?>
<calcChain xmlns="http://schemas.openxmlformats.org/spreadsheetml/2006/main">
  <c r="O38" i="3" l="1"/>
  <c r="O37" i="3"/>
  <c r="N37" i="3"/>
  <c r="M38" i="3"/>
  <c r="M37" i="3"/>
  <c r="L36" i="3" l="1"/>
  <c r="K36" i="3"/>
  <c r="F36" i="3" l="1"/>
  <c r="J11" i="3" l="1"/>
  <c r="J10" i="3" s="1"/>
  <c r="K11" i="3"/>
  <c r="K10" i="3" s="1"/>
  <c r="L11" i="3"/>
  <c r="L10" i="3" s="1"/>
  <c r="J15" i="3"/>
  <c r="K15" i="3"/>
  <c r="L15" i="3"/>
  <c r="J16" i="3"/>
  <c r="K16" i="3"/>
  <c r="L16" i="3"/>
  <c r="J17" i="3"/>
  <c r="K17" i="3"/>
  <c r="L17" i="3"/>
  <c r="J18" i="3"/>
  <c r="K18" i="3"/>
  <c r="L18" i="3"/>
  <c r="J19" i="3"/>
  <c r="K19" i="3"/>
  <c r="L19" i="3"/>
  <c r="J20" i="3"/>
  <c r="K20" i="3"/>
  <c r="L20" i="3"/>
  <c r="J25" i="3"/>
  <c r="K25" i="3"/>
  <c r="L25" i="3"/>
  <c r="J26" i="3"/>
  <c r="K26" i="3"/>
  <c r="L26" i="3"/>
  <c r="J27" i="3"/>
  <c r="K27" i="3"/>
  <c r="L27" i="3"/>
  <c r="J30" i="3"/>
  <c r="K30" i="3"/>
  <c r="L30" i="3"/>
  <c r="J31" i="3"/>
  <c r="K31" i="3"/>
  <c r="L31" i="3"/>
  <c r="J32" i="3"/>
  <c r="K32" i="3"/>
  <c r="L32" i="3"/>
  <c r="J33" i="3"/>
  <c r="K33" i="3"/>
  <c r="L33" i="3"/>
  <c r="J35" i="3"/>
  <c r="K35" i="3"/>
  <c r="L35" i="3"/>
  <c r="I29" i="3"/>
  <c r="I28" i="3" s="1"/>
  <c r="I24" i="3"/>
  <c r="I14" i="3"/>
  <c r="I9" i="3"/>
  <c r="K29" i="3" l="1"/>
  <c r="K28" i="3" s="1"/>
  <c r="K14" i="3"/>
  <c r="J24" i="3"/>
  <c r="J14" i="3"/>
  <c r="K24" i="3"/>
  <c r="J29" i="3"/>
  <c r="J28" i="3" s="1"/>
  <c r="L29" i="3"/>
  <c r="L28" i="3" s="1"/>
  <c r="L24" i="3"/>
  <c r="L14" i="3"/>
  <c r="J9" i="3"/>
  <c r="L9" i="3"/>
  <c r="K9" i="3"/>
  <c r="L37" i="3" l="1"/>
  <c r="K37" i="3"/>
  <c r="J37" i="3"/>
  <c r="J39" i="3" s="1"/>
  <c r="F10" i="3"/>
  <c r="D35" i="3" l="1"/>
  <c r="E10" i="3" l="1"/>
  <c r="E11" i="3"/>
  <c r="F11" i="3"/>
  <c r="F9" i="3" s="1"/>
  <c r="E15" i="3"/>
  <c r="F15" i="3"/>
  <c r="E16" i="3"/>
  <c r="F16" i="3"/>
  <c r="E17" i="3"/>
  <c r="F17" i="3"/>
  <c r="E18" i="3"/>
  <c r="F18" i="3"/>
  <c r="E19" i="3"/>
  <c r="F19" i="3"/>
  <c r="E20" i="3"/>
  <c r="F20" i="3"/>
  <c r="E25" i="3"/>
  <c r="F25" i="3"/>
  <c r="E26" i="3"/>
  <c r="F26" i="3"/>
  <c r="E27" i="3"/>
  <c r="F27" i="3"/>
  <c r="E29" i="3"/>
  <c r="F29" i="3"/>
  <c r="E30" i="3"/>
  <c r="F30" i="3"/>
  <c r="E31" i="3"/>
  <c r="F31" i="3"/>
  <c r="E32" i="3"/>
  <c r="F32" i="3"/>
  <c r="E33" i="3"/>
  <c r="F33" i="3"/>
  <c r="E35" i="3"/>
  <c r="F35" i="3"/>
  <c r="D33" i="3"/>
  <c r="D32" i="3"/>
  <c r="D31" i="3"/>
  <c r="D30" i="3"/>
  <c r="D29" i="3"/>
  <c r="D27" i="3"/>
  <c r="D26" i="3"/>
  <c r="D25" i="3"/>
  <c r="D20" i="3"/>
  <c r="D19" i="3"/>
  <c r="D18" i="3"/>
  <c r="D11" i="3"/>
  <c r="D17" i="3"/>
  <c r="D16" i="3"/>
  <c r="D15" i="3"/>
  <c r="D10" i="3"/>
  <c r="C28" i="3"/>
  <c r="C24" i="3"/>
  <c r="C14" i="3"/>
  <c r="D24" i="3" l="1"/>
  <c r="D28" i="3"/>
  <c r="E14" i="3"/>
  <c r="E24" i="3"/>
  <c r="E9" i="3"/>
  <c r="F28" i="3"/>
  <c r="F14" i="3"/>
  <c r="E28" i="3"/>
  <c r="F24" i="3"/>
  <c r="E37" i="3" l="1"/>
  <c r="F37" i="3"/>
  <c r="F39" i="3" l="1"/>
  <c r="D14" i="3" l="1"/>
  <c r="L39" i="3" l="1"/>
  <c r="E39" i="3" l="1"/>
  <c r="D9" i="3" l="1"/>
  <c r="D37" i="3" s="1"/>
  <c r="D39" i="3" s="1"/>
  <c r="K39" i="3" l="1"/>
</calcChain>
</file>

<file path=xl/sharedStrings.xml><?xml version="1.0" encoding="utf-8"?>
<sst xmlns="http://schemas.openxmlformats.org/spreadsheetml/2006/main" count="117" uniqueCount="77">
  <si>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</si>
  <si>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</si>
  <si>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</si>
  <si>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</si>
  <si>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</si>
  <si>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</si>
  <si>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</si>
  <si>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</si>
  <si>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</si>
  <si>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</si>
  <si>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</si>
  <si>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</si>
  <si>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</si>
  <si>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</si>
  <si>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</si>
  <si>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</si>
  <si>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</si>
  <si>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</si>
  <si>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</si>
  <si>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</si>
  <si>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</si>
  <si>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</si>
  <si>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</si>
  <si>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</si>
  <si>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</si>
  <si>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5</t>
  </si>
  <si>
    <t>24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</si>
  <si>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</si>
  <si>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</si>
  <si>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</si>
  <si>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</si>
  <si>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</si>
  <si>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</si>
  <si>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</si>
  <si>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 xml:space="preserve">9. Сезонный осмотр конструкций здания( фасадов, стен, фундаментов, кровли, преркрытий)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</si>
  <si>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</si>
  <si>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</si>
  <si>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</si>
  <si>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13. Аварийное обслуживание</t>
  </si>
  <si>
    <t>14. Ремонт кровли, крылец, козырьков, деревянных тротуаров</t>
  </si>
  <si>
    <t>15. Дератизация</t>
  </si>
  <si>
    <t>16. Дезинсекция</t>
  </si>
  <si>
    <t>17. Проведение технической инвентаризации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</si>
  <si>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</si>
  <si>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</si>
  <si>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</si>
  <si>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</si>
  <si>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</si>
  <si>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1 раз в год</t>
  </si>
  <si>
    <t>постоянно</t>
  </si>
  <si>
    <t xml:space="preserve">Стоимость на 1 кв. м. общей площади (руб./мес.)                               (размер платы в месяц на 1 кв. м.)  </t>
  </si>
  <si>
    <t xml:space="preserve"> деревянный благоустроенный дом с ХВС, ГВС, канализацией, центральным отоплением</t>
  </si>
  <si>
    <t xml:space="preserve">Перечень обязательных работ, услуг </t>
  </si>
  <si>
    <t xml:space="preserve"> раз(а) в неделю</t>
  </si>
  <si>
    <t>раз(а) в неделю</t>
  </si>
  <si>
    <t xml:space="preserve">3. Уборка мусора с придомовой территории </t>
  </si>
  <si>
    <t>4. Уборка мусора на контейнерных площадках (помойных ямах)</t>
  </si>
  <si>
    <t>2 раз(а) в год</t>
  </si>
  <si>
    <t>4 раз(а) в неделю контейнера</t>
  </si>
  <si>
    <t>11. Проверка исправности, работоспособности, регулировка и техническое обслуживание, запорной арматуры,  промывка систем водоснабжения для удаления накипно-коррозионных отложений,  обслуживание и ремонт бойлерных, смена отдельных участков трубопроводов по необходимости.
Заделка щелей в печах, оштукатуривание, прочистка дымохода.</t>
  </si>
  <si>
    <t>12.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</si>
  <si>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</si>
  <si>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</si>
  <si>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VI. ВДГО</t>
  </si>
  <si>
    <t xml:space="preserve">Стоимость на 1 кв. м. общей площади (руб./мес.)         (размер платы в месяц на 1 кв. м.)  </t>
  </si>
  <si>
    <t xml:space="preserve"> деревянный благоустроенный с ХВС, ГВС, канализация, печное отопление (без центр отопления)</t>
  </si>
  <si>
    <t>Проведение технической инвентаризации, 7500 руб.                    В тарифе распределяется на площадь жилых помещений в МКД</t>
  </si>
  <si>
    <t>Лот № 2 Октябрьский территориальный округ</t>
  </si>
  <si>
    <t>ул. Свободы</t>
  </si>
  <si>
    <t xml:space="preserve">61, корп.1 </t>
  </si>
  <si>
    <t>45</t>
  </si>
  <si>
    <t>43</t>
  </si>
  <si>
    <t>ул. Карла Маркса</t>
  </si>
  <si>
    <t>ул. Теснанова</t>
  </si>
  <si>
    <t>ул. Логинова</t>
  </si>
  <si>
    <t>72</t>
  </si>
  <si>
    <t>ул. Самойло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</si>
</sst>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8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top"/>
    </xf>
    <xf numFmtId="4" fontId="10" fillId="2" borderId="3" xfId="0" applyNumberFormat="1" applyFont="1" applyFill="1" applyBorder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6" fillId="0" borderId="0" xfId="0" applyFont="1" applyAlignment="1">
      <alignment horizontal="right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4" fillId="2" borderId="1" xfId="0" applyNumberFormat="1" applyFont="1" applyFill="1" applyBorder="1" applyAlignment="1">
      <alignment horizontal="center"/>
    </xf>
    <xf numFmtId="4" fontId="15" fillId="2" borderId="0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left" wrapText="1"/>
    </xf>
    <xf numFmtId="4" fontId="8" fillId="2" borderId="8" xfId="0" applyNumberFormat="1" applyFont="1" applyFill="1" applyBorder="1" applyAlignment="1">
      <alignment vertical="center"/>
    </xf>
    <xf numFmtId="49" fontId="13" fillId="2" borderId="12" xfId="2" applyNumberFormat="1" applyFont="1" applyFill="1" applyBorder="1" applyAlignment="1">
      <alignment horizontal="left" wrapText="1"/>
    </xf>
    <xf numFmtId="4" fontId="8" fillId="2" borderId="0" xfId="0" applyNumberFormat="1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left" wrapText="1"/>
    </xf>
    <xf numFmtId="4" fontId="15" fillId="0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/>
    <xf numFmtId="164" fontId="13" fillId="2" borderId="9" xfId="2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/>
    </xf>
    <xf numFmtId="0" fontId="18" fillId="0" borderId="0" xfId="0" applyFont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7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9" fontId="13" fillId="2" borderId="18" xfId="0" applyNumberFormat="1" applyFont="1" applyFill="1" applyBorder="1" applyAlignment="1">
      <alignment horizontal="left" vertical="center" wrapText="1"/>
    </xf>
    <xf numFmtId="49" fontId="13" fillId="2" borderId="18" xfId="2" applyNumberFormat="1" applyFont="1" applyFill="1" applyBorder="1" applyAlignment="1">
      <alignment horizontal="left" wrapText="1"/>
    </xf>
    <xf numFmtId="0" fontId="15" fillId="0" borderId="0" xfId="0" applyFont="1" applyAlignment="1">
      <alignment horizontal="center"/>
    </xf>
    <xf numFmtId="4" fontId="15" fillId="3" borderId="19" xfId="0" applyNumberFormat="1" applyFont="1" applyFill="1" applyBorder="1" applyAlignment="1">
      <alignment vertical="center" wrapText="1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/>
    <xf numFmtId="4" fontId="8" fillId="3" borderId="2" xfId="0" applyNumberFormat="1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15" fillId="3" borderId="1" xfId="0" applyNumberFormat="1" applyFont="1" applyFill="1" applyBorder="1" applyAlignment="1">
      <alignment horizontal="left" vertical="top"/>
    </xf>
    <xf numFmtId="4" fontId="8" fillId="3" borderId="2" xfId="0" applyNumberFormat="1" applyFont="1" applyFill="1" applyBorder="1" applyAlignment="1">
      <alignment horizontal="left" vertical="top"/>
    </xf>
    <xf numFmtId="0" fontId="2" fillId="3" borderId="0" xfId="0" applyFont="1" applyFill="1" applyAlignment="1">
      <alignment horizontal="center"/>
    </xf>
    <xf numFmtId="4" fontId="16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left" vertical="top"/>
    </xf>
    <xf numFmtId="2" fontId="13" fillId="2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15" fillId="3" borderId="16" xfId="0" applyNumberFormat="1" applyFont="1" applyFill="1" applyBorder="1" applyAlignment="1">
      <alignment horizontal="center" vertical="center" wrapText="1"/>
    </xf>
    <xf numFmtId="4" fontId="15" fillId="3" borderId="17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4" fontId="8" fillId="3" borderId="11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15" fillId="3" borderId="14" xfId="0" applyNumberFormat="1" applyFont="1" applyFill="1" applyBorder="1" applyAlignment="1">
      <alignment horizontal="center" vertical="center" wrapText="1"/>
    </xf>
    <xf numFmtId="4" fontId="15" fillId="3" borderId="15" xfId="0" applyNumberFormat="1" applyFont="1" applyFill="1" applyBorder="1" applyAlignment="1">
      <alignment horizontal="center" vertical="center" wrapText="1"/>
    </xf>
    <xf numFmtId="49" fontId="13" fillId="2" borderId="21" xfId="2" applyNumberFormat="1" applyFont="1" applyFill="1" applyBorder="1" applyAlignment="1">
      <alignment horizontal="left" wrapText="1"/>
    </xf>
    <xf numFmtId="4" fontId="8" fillId="3" borderId="22" xfId="0" applyNumberFormat="1" applyFont="1" applyFill="1" applyBorder="1" applyAlignment="1">
      <alignment vertical="center" wrapText="1"/>
    </xf>
    <xf numFmtId="49" fontId="13" fillId="2" borderId="20" xfId="0" applyNumberFormat="1" applyFont="1" applyFill="1" applyBorder="1" applyAlignment="1">
      <alignment horizontal="left" wrapText="1"/>
    </xf>
    <xf numFmtId="4" fontId="2" fillId="0" borderId="0" xfId="0" applyNumberFormat="1" applyFont="1" applyBorder="1" applyAlignment="1">
      <alignment horizont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view="pageBreakPreview" topLeftCell="B31" zoomScale="86" zoomScaleNormal="100" zoomScaleSheetLayoutView="86" workbookViewId="0">
      <selection activeCell="M37" sqref="M37:O38"/>
    </sheetView>
  </sheetViews>
  <sheetFormatPr defaultRowHeight="12.75" x14ac:dyDescent="0.2"/>
  <cols>
    <col min="1" max="1" width="55.5703125" style="6" customWidth="1"/>
    <col min="2" max="2" width="34.7109375" style="20" customWidth="1"/>
    <col min="3" max="3" width="27.140625" style="20" customWidth="1"/>
    <col min="4" max="4" width="9.28515625" style="7" customWidth="1"/>
    <col min="5" max="5" width="13.7109375" style="7" customWidth="1"/>
    <col min="6" max="6" width="9.28515625" style="7" customWidth="1"/>
    <col min="7" max="7" width="60.7109375" style="37" customWidth="1"/>
    <col min="8" max="8" width="33.85546875" style="20" customWidth="1"/>
    <col min="9" max="9" width="23.5703125" style="20" customWidth="1"/>
    <col min="10" max="10" width="9.28515625" style="7" customWidth="1"/>
    <col min="11" max="11" width="13.42578125" style="7" customWidth="1"/>
    <col min="12" max="12" width="13" style="7" customWidth="1"/>
    <col min="13" max="13" width="11.5703125" customWidth="1"/>
    <col min="15" max="15" width="14.42578125" customWidth="1"/>
  </cols>
  <sheetData>
    <row r="1" spans="1:12" s="1" customFormat="1" ht="16.5" customHeight="1" x14ac:dyDescent="0.25">
      <c r="A1" s="29" t="s">
        <v>19</v>
      </c>
      <c r="B1" s="29"/>
      <c r="C1" s="29"/>
      <c r="D1" s="16"/>
      <c r="E1" s="3"/>
      <c r="F1" s="3"/>
      <c r="G1" s="36"/>
      <c r="H1" s="29"/>
      <c r="I1" s="29"/>
      <c r="J1" s="3"/>
      <c r="K1" s="3"/>
      <c r="L1" s="3"/>
    </row>
    <row r="2" spans="1:12" s="1" customFormat="1" ht="16.5" customHeight="1" x14ac:dyDescent="0.25">
      <c r="A2" s="29" t="s">
        <v>18</v>
      </c>
      <c r="B2" s="29"/>
      <c r="C2" s="29"/>
      <c r="D2" s="4"/>
      <c r="E2" s="4"/>
      <c r="F2" s="4"/>
      <c r="G2" s="36"/>
      <c r="H2" s="29"/>
      <c r="I2" s="29"/>
      <c r="J2" s="4"/>
      <c r="K2" s="4"/>
      <c r="L2" s="4"/>
    </row>
    <row r="3" spans="1:12" s="1" customFormat="1" ht="16.5" customHeight="1" x14ac:dyDescent="0.25">
      <c r="A3" s="29" t="s">
        <v>17</v>
      </c>
      <c r="B3" s="29"/>
      <c r="C3" s="29"/>
      <c r="D3" s="4"/>
      <c r="E3" s="4"/>
      <c r="F3" s="4"/>
      <c r="G3" s="36"/>
      <c r="H3" s="29"/>
      <c r="I3" s="29"/>
      <c r="J3" s="4"/>
      <c r="K3" s="4"/>
      <c r="L3" s="4"/>
    </row>
    <row r="4" spans="1:12" s="1" customFormat="1" ht="16.5" customHeight="1" x14ac:dyDescent="0.2">
      <c r="A4" s="29" t="s">
        <v>16</v>
      </c>
      <c r="B4" s="29"/>
      <c r="C4" s="29"/>
      <c r="D4" s="7"/>
      <c r="E4" s="7"/>
      <c r="F4" s="7"/>
      <c r="G4" s="36"/>
      <c r="H4" s="29"/>
      <c r="I4" s="29"/>
      <c r="J4" s="7"/>
      <c r="K4" s="7"/>
      <c r="L4" s="7"/>
    </row>
    <row r="5" spans="1:12" s="1" customFormat="1" x14ac:dyDescent="0.2">
      <c r="A5" s="5" t="s">
        <v>67</v>
      </c>
      <c r="B5" s="20"/>
      <c r="C5" s="20"/>
      <c r="D5" s="7"/>
      <c r="E5" s="7"/>
      <c r="F5" s="7"/>
      <c r="G5" s="37"/>
      <c r="H5" s="20"/>
      <c r="I5" s="20"/>
      <c r="J5" s="7"/>
      <c r="K5" s="7"/>
      <c r="L5" s="7"/>
    </row>
    <row r="6" spans="1:12" s="1" customFormat="1" ht="15.75" customHeight="1" x14ac:dyDescent="0.2">
      <c r="A6" s="80" t="s">
        <v>15</v>
      </c>
      <c r="B6" s="47" t="s">
        <v>14</v>
      </c>
      <c r="C6" s="48"/>
      <c r="D6" s="24"/>
      <c r="E6" s="17"/>
      <c r="F6" s="26"/>
      <c r="G6" s="24"/>
      <c r="H6" s="24"/>
      <c r="I6" s="24"/>
      <c r="J6" s="26"/>
      <c r="K6" s="26"/>
      <c r="L6" s="26"/>
    </row>
    <row r="7" spans="1:12" s="8" customFormat="1" ht="71.25" customHeight="1" x14ac:dyDescent="0.2">
      <c r="A7" s="81"/>
      <c r="B7" s="82" t="s">
        <v>13</v>
      </c>
      <c r="C7" s="83" t="s">
        <v>51</v>
      </c>
      <c r="D7" s="85" t="s">
        <v>68</v>
      </c>
      <c r="E7" s="59" t="s">
        <v>72</v>
      </c>
      <c r="F7" s="59" t="s">
        <v>72</v>
      </c>
      <c r="G7" s="86" t="s">
        <v>52</v>
      </c>
      <c r="H7" s="61" t="s">
        <v>13</v>
      </c>
      <c r="I7" s="78" t="s">
        <v>65</v>
      </c>
      <c r="J7" s="58" t="s">
        <v>73</v>
      </c>
      <c r="K7" s="58" t="s">
        <v>74</v>
      </c>
      <c r="L7" s="58" t="s">
        <v>76</v>
      </c>
    </row>
    <row r="8" spans="1:12" s="8" customFormat="1" ht="22.5" customHeight="1" x14ac:dyDescent="0.2">
      <c r="A8" s="81"/>
      <c r="B8" s="82"/>
      <c r="C8" s="84"/>
      <c r="D8" s="23" t="s">
        <v>69</v>
      </c>
      <c r="E8" s="87" t="s">
        <v>70</v>
      </c>
      <c r="F8" s="27" t="s">
        <v>71</v>
      </c>
      <c r="G8" s="73"/>
      <c r="H8" s="73"/>
      <c r="I8" s="79"/>
      <c r="J8" s="25" t="s">
        <v>25</v>
      </c>
      <c r="K8" s="25" t="s">
        <v>75</v>
      </c>
      <c r="L8" s="25" t="s">
        <v>26</v>
      </c>
    </row>
    <row r="9" spans="1:12" s="1" customFormat="1" ht="12.75" customHeight="1" x14ac:dyDescent="0.2">
      <c r="A9" s="40" t="s">
        <v>12</v>
      </c>
      <c r="B9" s="49"/>
      <c r="C9" s="41">
        <v>0</v>
      </c>
      <c r="D9" s="12">
        <f t="shared" ref="D9" si="0">SUM(D10:D13)</f>
        <v>0</v>
      </c>
      <c r="E9" s="12">
        <f t="shared" ref="E9:F9" si="1">SUM(E10:E13)</f>
        <v>0</v>
      </c>
      <c r="F9" s="12">
        <f t="shared" si="1"/>
        <v>0</v>
      </c>
      <c r="G9" s="62" t="s">
        <v>12</v>
      </c>
      <c r="H9" s="63"/>
      <c r="I9" s="41">
        <f>SUM(I10:I11)</f>
        <v>0</v>
      </c>
      <c r="J9" s="12">
        <f t="shared" ref="J9:L10" si="2">SUM(J10:J12)</f>
        <v>0</v>
      </c>
      <c r="K9" s="12">
        <f t="shared" si="2"/>
        <v>0</v>
      </c>
      <c r="L9" s="12">
        <f t="shared" si="2"/>
        <v>0</v>
      </c>
    </row>
    <row r="10" spans="1:12" s="1" customFormat="1" ht="12.75" customHeight="1" x14ac:dyDescent="0.2">
      <c r="A10" s="39" t="s">
        <v>20</v>
      </c>
      <c r="B10" s="49" t="s">
        <v>45</v>
      </c>
      <c r="C10" s="38">
        <v>0</v>
      </c>
      <c r="D10" s="10">
        <f>$C$10*12*D38</f>
        <v>0</v>
      </c>
      <c r="E10" s="10">
        <f t="shared" ref="E10:F10" si="3">$C$10*12*E38</f>
        <v>0</v>
      </c>
      <c r="F10" s="10">
        <f t="shared" si="3"/>
        <v>0</v>
      </c>
      <c r="G10" s="64" t="s">
        <v>20</v>
      </c>
      <c r="H10" s="38" t="s">
        <v>53</v>
      </c>
      <c r="I10" s="38">
        <v>0</v>
      </c>
      <c r="J10" s="12">
        <f t="shared" si="2"/>
        <v>0</v>
      </c>
      <c r="K10" s="12">
        <f t="shared" si="2"/>
        <v>0</v>
      </c>
      <c r="L10" s="12">
        <f t="shared" si="2"/>
        <v>0</v>
      </c>
    </row>
    <row r="11" spans="1:12" s="1" customFormat="1" ht="27.75" customHeight="1" x14ac:dyDescent="0.2">
      <c r="A11" s="39" t="s">
        <v>27</v>
      </c>
      <c r="B11" s="49" t="s">
        <v>46</v>
      </c>
      <c r="C11" s="38">
        <v>0</v>
      </c>
      <c r="D11" s="10">
        <f>$C$11*12*D38</f>
        <v>0</v>
      </c>
      <c r="E11" s="10">
        <f t="shared" ref="E11:F11" si="4">$C$11*12*E38</f>
        <v>0</v>
      </c>
      <c r="F11" s="10">
        <f t="shared" si="4"/>
        <v>0</v>
      </c>
      <c r="G11" s="65" t="s">
        <v>27</v>
      </c>
      <c r="H11" s="38" t="s">
        <v>54</v>
      </c>
      <c r="I11" s="38">
        <v>0</v>
      </c>
      <c r="J11" s="10">
        <f>$I$11*12*J38</f>
        <v>0</v>
      </c>
      <c r="K11" s="10">
        <f>$I$11*12*K38</f>
        <v>0</v>
      </c>
      <c r="L11" s="10">
        <f>$I$11*12*L38</f>
        <v>0</v>
      </c>
    </row>
    <row r="12" spans="1:12" s="1" customFormat="1" x14ac:dyDescent="0.2">
      <c r="A12" s="39"/>
      <c r="B12" s="49"/>
      <c r="C12" s="38"/>
      <c r="D12" s="10"/>
      <c r="E12" s="10"/>
      <c r="F12" s="10"/>
      <c r="G12" s="64"/>
      <c r="H12" s="38"/>
      <c r="I12" s="38"/>
      <c r="J12" s="10"/>
      <c r="K12" s="10"/>
      <c r="L12" s="10"/>
    </row>
    <row r="13" spans="1:12" s="1" customFormat="1" x14ac:dyDescent="0.2">
      <c r="A13" s="39"/>
      <c r="B13" s="49"/>
      <c r="C13" s="38"/>
      <c r="D13" s="10"/>
      <c r="E13" s="10"/>
      <c r="F13" s="10"/>
      <c r="G13" s="66"/>
      <c r="H13" s="66"/>
      <c r="I13" s="66"/>
      <c r="J13" s="10"/>
      <c r="K13" s="10"/>
      <c r="L13" s="10"/>
    </row>
    <row r="14" spans="1:12" s="1" customFormat="1" ht="23.85" customHeight="1" x14ac:dyDescent="0.2">
      <c r="A14" s="40" t="s">
        <v>11</v>
      </c>
      <c r="B14" s="49"/>
      <c r="C14" s="41">
        <f>SUM(C15:C21)</f>
        <v>4.4300000000000006</v>
      </c>
      <c r="D14" s="9">
        <f>SUM(D15:D21)</f>
        <v>10802.111999999999</v>
      </c>
      <c r="E14" s="9">
        <f t="shared" ref="E14:F14" si="5">SUM(E15:E21)</f>
        <v>15139.968000000001</v>
      </c>
      <c r="F14" s="9">
        <f t="shared" si="5"/>
        <v>22933.223999999998</v>
      </c>
      <c r="G14" s="67" t="s">
        <v>11</v>
      </c>
      <c r="H14" s="63"/>
      <c r="I14" s="41">
        <f>SUM(I15:I21)</f>
        <v>4.58</v>
      </c>
      <c r="J14" s="9">
        <f t="shared" ref="J14:L14" si="6">SUM(J15:J21)</f>
        <v>28183.487999999998</v>
      </c>
      <c r="K14" s="9">
        <f t="shared" si="6"/>
        <v>22801.804799999998</v>
      </c>
      <c r="L14" s="9">
        <f t="shared" si="6"/>
        <v>29123.304</v>
      </c>
    </row>
    <row r="15" spans="1:12" s="1" customFormat="1" x14ac:dyDescent="0.2">
      <c r="A15" s="39" t="s">
        <v>28</v>
      </c>
      <c r="B15" s="49" t="s">
        <v>21</v>
      </c>
      <c r="C15" s="38">
        <v>0.41</v>
      </c>
      <c r="D15" s="10">
        <f>$C$15*12*D38</f>
        <v>999.74399999999991</v>
      </c>
      <c r="E15" s="10">
        <f t="shared" ref="E15:F15" si="7">$C$15*12*E38</f>
        <v>1401.2160000000001</v>
      </c>
      <c r="F15" s="10">
        <f t="shared" si="7"/>
        <v>2122.4879999999998</v>
      </c>
      <c r="G15" s="64" t="s">
        <v>55</v>
      </c>
      <c r="H15" s="38" t="s">
        <v>21</v>
      </c>
      <c r="I15" s="38">
        <v>0.49</v>
      </c>
      <c r="J15" s="10">
        <f t="shared" ref="J15:L15" si="8">$I$15*12*J38</f>
        <v>3015.2639999999997</v>
      </c>
      <c r="K15" s="10">
        <f t="shared" si="8"/>
        <v>2439.4944</v>
      </c>
      <c r="L15" s="10">
        <f t="shared" si="8"/>
        <v>3115.8119999999999</v>
      </c>
    </row>
    <row r="16" spans="1:12" s="1" customFormat="1" x14ac:dyDescent="0.2">
      <c r="A16" s="39" t="s">
        <v>29</v>
      </c>
      <c r="B16" s="49" t="s">
        <v>10</v>
      </c>
      <c r="C16" s="38">
        <v>0.49</v>
      </c>
      <c r="D16" s="10">
        <f>$C$16*12*D38</f>
        <v>1194.8159999999998</v>
      </c>
      <c r="E16" s="10">
        <f t="shared" ref="E16:F16" si="9">$C$16*12*E38</f>
        <v>1674.624</v>
      </c>
      <c r="F16" s="10">
        <f t="shared" si="9"/>
        <v>2536.6319999999996</v>
      </c>
      <c r="G16" s="64" t="s">
        <v>56</v>
      </c>
      <c r="H16" s="38" t="s">
        <v>10</v>
      </c>
      <c r="I16" s="38">
        <v>0.51</v>
      </c>
      <c r="J16" s="10">
        <f t="shared" ref="J16:L16" si="10">$I$16*12*J38</f>
        <v>3138.3359999999998</v>
      </c>
      <c r="K16" s="10">
        <f t="shared" si="10"/>
        <v>2539.0655999999999</v>
      </c>
      <c r="L16" s="10">
        <f t="shared" si="10"/>
        <v>3242.9879999999998</v>
      </c>
    </row>
    <row r="17" spans="1:12" s="1" customFormat="1" x14ac:dyDescent="0.2">
      <c r="A17" s="39" t="s">
        <v>30</v>
      </c>
      <c r="B17" s="49" t="s">
        <v>22</v>
      </c>
      <c r="C17" s="38">
        <v>0.37</v>
      </c>
      <c r="D17" s="10">
        <f>$C$17*12*D38</f>
        <v>902.20799999999986</v>
      </c>
      <c r="E17" s="10">
        <f t="shared" ref="E17:F17" si="11">$C$17*12*E38</f>
        <v>1264.5119999999999</v>
      </c>
      <c r="F17" s="10">
        <f t="shared" si="11"/>
        <v>1915.4159999999997</v>
      </c>
      <c r="G17" s="64" t="s">
        <v>30</v>
      </c>
      <c r="H17" s="38" t="s">
        <v>22</v>
      </c>
      <c r="I17" s="38">
        <v>0.39</v>
      </c>
      <c r="J17" s="10">
        <f t="shared" ref="J17:L17" si="12">$I$17*12*J38</f>
        <v>2399.9039999999995</v>
      </c>
      <c r="K17" s="10">
        <f t="shared" si="12"/>
        <v>1941.6383999999998</v>
      </c>
      <c r="L17" s="10">
        <f t="shared" si="12"/>
        <v>2479.9319999999998</v>
      </c>
    </row>
    <row r="18" spans="1:12" s="1" customFormat="1" ht="57.75" customHeight="1" x14ac:dyDescent="0.2">
      <c r="A18" s="42" t="s">
        <v>31</v>
      </c>
      <c r="B18" s="49" t="s">
        <v>9</v>
      </c>
      <c r="C18" s="38">
        <v>0.6</v>
      </c>
      <c r="D18" s="10">
        <f>$C$18*12*D38</f>
        <v>1463.0399999999997</v>
      </c>
      <c r="E18" s="10">
        <f t="shared" ref="E18:F18" si="13">$C$18*12*E38</f>
        <v>2050.56</v>
      </c>
      <c r="F18" s="10">
        <f t="shared" si="13"/>
        <v>3106.0799999999995</v>
      </c>
      <c r="G18" s="68" t="s">
        <v>31</v>
      </c>
      <c r="H18" s="69" t="s">
        <v>9</v>
      </c>
      <c r="I18" s="38">
        <v>0.62</v>
      </c>
      <c r="J18" s="10">
        <f t="shared" ref="J18:L18" si="14">$I$18*12*J38</f>
        <v>3815.2319999999995</v>
      </c>
      <c r="K18" s="10">
        <f t="shared" si="14"/>
        <v>3086.7071999999998</v>
      </c>
      <c r="L18" s="10">
        <f t="shared" si="14"/>
        <v>3942.4559999999997</v>
      </c>
    </row>
    <row r="19" spans="1:12" s="1" customFormat="1" ht="38.25" customHeight="1" x14ac:dyDescent="0.2">
      <c r="A19" s="39" t="s">
        <v>32</v>
      </c>
      <c r="B19" s="49" t="s">
        <v>46</v>
      </c>
      <c r="C19" s="38">
        <v>7.0000000000000007E-2</v>
      </c>
      <c r="D19" s="10">
        <f>$C$19*12*D38</f>
        <v>170.68800000000002</v>
      </c>
      <c r="E19" s="10">
        <f t="shared" ref="E19:F19" si="15">$C$19*12*E38</f>
        <v>239.23200000000003</v>
      </c>
      <c r="F19" s="10">
        <f t="shared" si="15"/>
        <v>362.37600000000003</v>
      </c>
      <c r="G19" s="65" t="s">
        <v>32</v>
      </c>
      <c r="H19" s="38" t="s">
        <v>57</v>
      </c>
      <c r="I19" s="38">
        <v>0.08</v>
      </c>
      <c r="J19" s="10">
        <f t="shared" ref="J19:L19" si="16">$I$19*12*J38</f>
        <v>492.28799999999995</v>
      </c>
      <c r="K19" s="10">
        <f t="shared" si="16"/>
        <v>398.28479999999996</v>
      </c>
      <c r="L19" s="10">
        <f t="shared" si="16"/>
        <v>508.70399999999995</v>
      </c>
    </row>
    <row r="20" spans="1:12" s="1" customFormat="1" x14ac:dyDescent="0.2">
      <c r="A20" s="39" t="s">
        <v>33</v>
      </c>
      <c r="B20" s="49" t="s">
        <v>47</v>
      </c>
      <c r="C20" s="38">
        <v>2.4900000000000002</v>
      </c>
      <c r="D20" s="10">
        <f>$C$20*12*D38</f>
        <v>6071.616</v>
      </c>
      <c r="E20" s="10">
        <f t="shared" ref="E20:F20" si="17">$C$20*12*E38</f>
        <v>8509.8240000000005</v>
      </c>
      <c r="F20" s="10">
        <f t="shared" si="17"/>
        <v>12890.232</v>
      </c>
      <c r="G20" s="64" t="s">
        <v>33</v>
      </c>
      <c r="H20" s="70" t="s">
        <v>58</v>
      </c>
      <c r="I20" s="38">
        <v>2.4900000000000002</v>
      </c>
      <c r="J20" s="10">
        <f t="shared" ref="J20:L20" si="18">$I$20*12*J38</f>
        <v>15322.464</v>
      </c>
      <c r="K20" s="10">
        <f t="shared" si="18"/>
        <v>12396.6144</v>
      </c>
      <c r="L20" s="10">
        <f t="shared" si="18"/>
        <v>15833.412</v>
      </c>
    </row>
    <row r="21" spans="1:12" s="32" customFormat="1" ht="12.75" customHeight="1" x14ac:dyDescent="0.2">
      <c r="A21" s="50"/>
      <c r="B21" s="51"/>
      <c r="C21" s="52"/>
      <c r="D21" s="31"/>
      <c r="E21" s="31"/>
      <c r="F21" s="31"/>
      <c r="G21" s="64"/>
      <c r="H21" s="38"/>
      <c r="I21" s="38"/>
      <c r="J21" s="31"/>
      <c r="K21" s="31"/>
      <c r="L21" s="31"/>
    </row>
    <row r="22" spans="1:12" s="32" customFormat="1" ht="12.75" customHeight="1" x14ac:dyDescent="0.2">
      <c r="A22" s="74"/>
      <c r="B22" s="51"/>
      <c r="C22" s="52"/>
      <c r="D22" s="31"/>
      <c r="E22" s="31"/>
      <c r="F22" s="31"/>
      <c r="G22" s="75"/>
      <c r="H22" s="38"/>
      <c r="I22" s="38"/>
      <c r="J22" s="31"/>
      <c r="K22" s="31"/>
      <c r="L22" s="31"/>
    </row>
    <row r="23" spans="1:12" s="32" customFormat="1" ht="12.75" customHeight="1" x14ac:dyDescent="0.2">
      <c r="A23" s="74"/>
      <c r="B23" s="51"/>
      <c r="C23" s="52"/>
      <c r="D23" s="31"/>
      <c r="E23" s="31"/>
      <c r="F23" s="31"/>
      <c r="G23" s="75"/>
      <c r="H23" s="38"/>
      <c r="I23" s="38"/>
      <c r="J23" s="31"/>
      <c r="K23" s="31"/>
      <c r="L23" s="31"/>
    </row>
    <row r="24" spans="1:12" s="1" customFormat="1" ht="27" customHeight="1" x14ac:dyDescent="0.2">
      <c r="A24" s="40" t="s">
        <v>8</v>
      </c>
      <c r="B24" s="49"/>
      <c r="C24" s="43">
        <f>SUM(C25:C27)</f>
        <v>2.1399999999999997</v>
      </c>
      <c r="D24" s="11">
        <f>SUM(D25:D27)</f>
        <v>5218.1759999999995</v>
      </c>
      <c r="E24" s="11">
        <f t="shared" ref="E24:F24" si="19">SUM(E25:E27)</f>
        <v>7313.6639999999998</v>
      </c>
      <c r="F24" s="11">
        <f t="shared" si="19"/>
        <v>11078.351999999999</v>
      </c>
      <c r="G24" s="67" t="s">
        <v>8</v>
      </c>
      <c r="H24" s="63"/>
      <c r="I24" s="43">
        <f>SUM(I25:I27)</f>
        <v>4.93</v>
      </c>
      <c r="J24" s="11">
        <f t="shared" ref="J24:L24" si="20">SUM(J25:J27)</f>
        <v>30337.248</v>
      </c>
      <c r="K24" s="11">
        <f t="shared" si="20"/>
        <v>24544.300800000001</v>
      </c>
      <c r="L24" s="11">
        <f t="shared" si="20"/>
        <v>31348.883999999998</v>
      </c>
    </row>
    <row r="25" spans="1:12" s="1" customFormat="1" ht="36" customHeight="1" x14ac:dyDescent="0.2">
      <c r="A25" s="39" t="s">
        <v>34</v>
      </c>
      <c r="B25" s="49" t="s">
        <v>3</v>
      </c>
      <c r="C25" s="38">
        <v>1.1299999999999999</v>
      </c>
      <c r="D25" s="10">
        <f>$C$25*12*D38</f>
        <v>2755.3919999999994</v>
      </c>
      <c r="E25" s="10">
        <f t="shared" ref="E25:F25" si="21">$C$25*12*E38</f>
        <v>3861.8879999999999</v>
      </c>
      <c r="F25" s="10">
        <f t="shared" si="21"/>
        <v>5849.7839999999987</v>
      </c>
      <c r="G25" s="65" t="s">
        <v>34</v>
      </c>
      <c r="H25" s="38" t="s">
        <v>3</v>
      </c>
      <c r="I25" s="38">
        <v>1.1100000000000001</v>
      </c>
      <c r="J25" s="10">
        <f t="shared" ref="J25:L25" si="22">$I$25*12*J38</f>
        <v>6830.4959999999992</v>
      </c>
      <c r="K25" s="10">
        <f t="shared" si="22"/>
        <v>5526.2016000000003</v>
      </c>
      <c r="L25" s="10">
        <f t="shared" si="22"/>
        <v>7058.268</v>
      </c>
    </row>
    <row r="26" spans="1:12" s="1" customFormat="1" ht="71.25" customHeight="1" x14ac:dyDescent="0.2">
      <c r="A26" s="39" t="s">
        <v>35</v>
      </c>
      <c r="B26" s="49" t="s">
        <v>7</v>
      </c>
      <c r="C26" s="38">
        <v>0.16</v>
      </c>
      <c r="D26" s="10">
        <f>$C$26*12*D38</f>
        <v>390.14399999999995</v>
      </c>
      <c r="E26" s="10">
        <f t="shared" ref="E26:F26" si="23">$C$26*12*E38</f>
        <v>546.81600000000003</v>
      </c>
      <c r="F26" s="10">
        <f t="shared" si="23"/>
        <v>828.2879999999999</v>
      </c>
      <c r="G26" s="65" t="s">
        <v>35</v>
      </c>
      <c r="H26" s="69" t="s">
        <v>7</v>
      </c>
      <c r="I26" s="38">
        <v>0.13</v>
      </c>
      <c r="J26" s="10">
        <f t="shared" ref="J26:L26" si="24">$I$26*12*J38</f>
        <v>799.96799999999996</v>
      </c>
      <c r="K26" s="10">
        <f t="shared" si="24"/>
        <v>647.21280000000002</v>
      </c>
      <c r="L26" s="10">
        <f t="shared" si="24"/>
        <v>826.64400000000001</v>
      </c>
    </row>
    <row r="27" spans="1:12" s="1" customFormat="1" ht="112.5" customHeight="1" x14ac:dyDescent="0.2">
      <c r="A27" s="39" t="s">
        <v>36</v>
      </c>
      <c r="B27" s="49" t="s">
        <v>6</v>
      </c>
      <c r="C27" s="38">
        <v>0.85</v>
      </c>
      <c r="D27" s="10">
        <f>$C$27*12*D38</f>
        <v>2072.64</v>
      </c>
      <c r="E27" s="10">
        <f t="shared" ref="E27:F27" si="25">$C$27*12*E38</f>
        <v>2904.96</v>
      </c>
      <c r="F27" s="10">
        <f t="shared" si="25"/>
        <v>4400.28</v>
      </c>
      <c r="G27" s="65" t="s">
        <v>59</v>
      </c>
      <c r="H27" s="38" t="s">
        <v>6</v>
      </c>
      <c r="I27" s="38">
        <v>3.69</v>
      </c>
      <c r="J27" s="10">
        <f t="shared" ref="J27:L27" si="26">$I$27*12*J38</f>
        <v>22706.784</v>
      </c>
      <c r="K27" s="10">
        <f t="shared" si="26"/>
        <v>18370.886399999999</v>
      </c>
      <c r="L27" s="10">
        <f t="shared" si="26"/>
        <v>23463.971999999998</v>
      </c>
    </row>
    <row r="28" spans="1:12" s="1" customFormat="1" ht="24.75" customHeight="1" x14ac:dyDescent="0.2">
      <c r="A28" s="40" t="s">
        <v>5</v>
      </c>
      <c r="B28" s="49"/>
      <c r="C28" s="43">
        <f>SUM(C29:C33)</f>
        <v>10.93</v>
      </c>
      <c r="D28" s="28">
        <f>SUM(D29:D33)</f>
        <v>26651.711999999992</v>
      </c>
      <c r="E28" s="28">
        <f t="shared" ref="E28:F28" si="27">SUM(E29:E33)</f>
        <v>37354.367999999995</v>
      </c>
      <c r="F28" s="28">
        <f t="shared" si="27"/>
        <v>56582.423999999985</v>
      </c>
      <c r="G28" s="62" t="s">
        <v>5</v>
      </c>
      <c r="H28" s="63"/>
      <c r="I28" s="43">
        <f>SUM(I29:I33)</f>
        <v>6.4999999999999991</v>
      </c>
      <c r="J28" s="28">
        <f t="shared" ref="J28:L28" si="28">SUM(J29:J33)</f>
        <v>39998.400000000001</v>
      </c>
      <c r="K28" s="28">
        <f t="shared" si="28"/>
        <v>32360.639999999999</v>
      </c>
      <c r="L28" s="28">
        <f t="shared" si="28"/>
        <v>41332.200000000004</v>
      </c>
    </row>
    <row r="29" spans="1:12" s="34" customFormat="1" ht="105" customHeight="1" x14ac:dyDescent="0.2">
      <c r="A29" s="39" t="s">
        <v>37</v>
      </c>
      <c r="B29" s="49" t="s">
        <v>23</v>
      </c>
      <c r="C29" s="53">
        <v>6.6</v>
      </c>
      <c r="D29" s="33">
        <f>$C$29*12*D38</f>
        <v>16093.439999999997</v>
      </c>
      <c r="E29" s="33">
        <f t="shared" ref="E29:F29" si="29">$C$29*12*E38</f>
        <v>22556.159999999996</v>
      </c>
      <c r="F29" s="33">
        <f t="shared" si="29"/>
        <v>34166.87999999999</v>
      </c>
      <c r="G29" s="65" t="s">
        <v>60</v>
      </c>
      <c r="H29" s="69" t="s">
        <v>61</v>
      </c>
      <c r="I29" s="38">
        <f>2.52</f>
        <v>2.52</v>
      </c>
      <c r="J29" s="33">
        <f t="shared" ref="J29:L29" si="30">$I$29*12*J38</f>
        <v>15507.072</v>
      </c>
      <c r="K29" s="33">
        <f t="shared" si="30"/>
        <v>12545.9712</v>
      </c>
      <c r="L29" s="33">
        <f t="shared" si="30"/>
        <v>16024.175999999999</v>
      </c>
    </row>
    <row r="30" spans="1:12" s="1" customFormat="1" ht="63.75" customHeight="1" x14ac:dyDescent="0.2">
      <c r="A30" s="39" t="s">
        <v>38</v>
      </c>
      <c r="B30" s="49" t="s">
        <v>4</v>
      </c>
      <c r="C30" s="38">
        <v>1.37</v>
      </c>
      <c r="D30" s="33">
        <f>$C$30*12*D38</f>
        <v>3340.6080000000002</v>
      </c>
      <c r="E30" s="33">
        <f t="shared" ref="E30:F30" si="31">$C$30*12*E38</f>
        <v>4682.112000000001</v>
      </c>
      <c r="F30" s="33">
        <f t="shared" si="31"/>
        <v>7092.2160000000003</v>
      </c>
      <c r="G30" s="64" t="s">
        <v>38</v>
      </c>
      <c r="H30" s="69" t="s">
        <v>62</v>
      </c>
      <c r="I30" s="38">
        <v>1.34</v>
      </c>
      <c r="J30" s="33">
        <f t="shared" ref="J30:L30" si="32">$I$30*12*J38</f>
        <v>8245.8240000000005</v>
      </c>
      <c r="K30" s="33">
        <f t="shared" si="32"/>
        <v>6671.2704000000003</v>
      </c>
      <c r="L30" s="33">
        <f t="shared" si="32"/>
        <v>8520.7920000000013</v>
      </c>
    </row>
    <row r="31" spans="1:12" s="1" customFormat="1" ht="78.75" customHeight="1" x14ac:dyDescent="0.2">
      <c r="A31" s="39" t="s">
        <v>39</v>
      </c>
      <c r="B31" s="49" t="s">
        <v>24</v>
      </c>
      <c r="C31" s="38">
        <v>1.69</v>
      </c>
      <c r="D31" s="33">
        <f>$C$31*12*D38</f>
        <v>4120.8959999999997</v>
      </c>
      <c r="E31" s="33">
        <f t="shared" ref="E31:F31" si="33">$C$31*12*E38</f>
        <v>5775.7440000000006</v>
      </c>
      <c r="F31" s="33">
        <f t="shared" si="33"/>
        <v>8748.7919999999995</v>
      </c>
      <c r="G31" s="64" t="s">
        <v>39</v>
      </c>
      <c r="H31" s="70" t="s">
        <v>24</v>
      </c>
      <c r="I31" s="38">
        <v>1.23</v>
      </c>
      <c r="J31" s="33">
        <f t="shared" ref="J31:L31" si="34">$I$31*12*J38</f>
        <v>7568.927999999999</v>
      </c>
      <c r="K31" s="33">
        <f t="shared" si="34"/>
        <v>6123.6287999999995</v>
      </c>
      <c r="L31" s="33">
        <f t="shared" si="34"/>
        <v>7821.3239999999996</v>
      </c>
    </row>
    <row r="32" spans="1:12" s="1" customFormat="1" ht="33" customHeight="1" x14ac:dyDescent="0.2">
      <c r="A32" s="39" t="s">
        <v>40</v>
      </c>
      <c r="B32" s="49" t="s">
        <v>3</v>
      </c>
      <c r="C32" s="38">
        <v>0.94</v>
      </c>
      <c r="D32" s="33">
        <f>$C$32*12*D38</f>
        <v>2292.0959999999995</v>
      </c>
      <c r="E32" s="33">
        <f t="shared" ref="E32:F32" si="35">$C$32*12*E38</f>
        <v>3212.5439999999999</v>
      </c>
      <c r="F32" s="33">
        <f t="shared" si="35"/>
        <v>4866.1919999999991</v>
      </c>
      <c r="G32" s="64" t="s">
        <v>40</v>
      </c>
      <c r="H32" s="38" t="s">
        <v>3</v>
      </c>
      <c r="I32" s="38">
        <v>1.02</v>
      </c>
      <c r="J32" s="33">
        <f t="shared" ref="J32:L32" si="36">$I$32*12*J38</f>
        <v>6276.6719999999996</v>
      </c>
      <c r="K32" s="33">
        <f t="shared" si="36"/>
        <v>5078.1311999999998</v>
      </c>
      <c r="L32" s="33">
        <f t="shared" si="36"/>
        <v>6485.9759999999997</v>
      </c>
    </row>
    <row r="33" spans="1:15" s="1" customFormat="1" x14ac:dyDescent="0.2">
      <c r="A33" s="39" t="s">
        <v>41</v>
      </c>
      <c r="B33" s="49" t="s">
        <v>6</v>
      </c>
      <c r="C33" s="38">
        <v>0.33</v>
      </c>
      <c r="D33" s="33">
        <f>$C$33*12*D38</f>
        <v>804.67199999999991</v>
      </c>
      <c r="E33" s="33">
        <f t="shared" ref="E33:F33" si="37">$C$33*12*E38</f>
        <v>1127.808</v>
      </c>
      <c r="F33" s="33">
        <f t="shared" si="37"/>
        <v>1708.3439999999998</v>
      </c>
      <c r="G33" s="64" t="s">
        <v>41</v>
      </c>
      <c r="H33" s="38" t="s">
        <v>6</v>
      </c>
      <c r="I33" s="38">
        <v>0.39</v>
      </c>
      <c r="J33" s="33">
        <f t="shared" ref="J33:L33" si="38">$I$33*12*J38</f>
        <v>2399.9039999999995</v>
      </c>
      <c r="K33" s="33">
        <f t="shared" si="38"/>
        <v>1941.6383999999998</v>
      </c>
      <c r="L33" s="33">
        <f t="shared" si="38"/>
        <v>2479.9319999999998</v>
      </c>
    </row>
    <row r="34" spans="1:15" s="34" customFormat="1" ht="94.5" customHeight="1" x14ac:dyDescent="0.2">
      <c r="A34" s="54" t="s">
        <v>42</v>
      </c>
      <c r="B34" s="49" t="s">
        <v>48</v>
      </c>
      <c r="C34" s="57" t="s">
        <v>66</v>
      </c>
      <c r="D34" s="35">
        <v>7500</v>
      </c>
      <c r="E34" s="35">
        <v>7500</v>
      </c>
      <c r="F34" s="35">
        <v>7500</v>
      </c>
      <c r="G34" s="71" t="s">
        <v>42</v>
      </c>
      <c r="H34" s="38" t="s">
        <v>48</v>
      </c>
      <c r="I34" s="57" t="s">
        <v>66</v>
      </c>
      <c r="J34" s="35">
        <v>7500</v>
      </c>
      <c r="K34" s="35">
        <v>7500</v>
      </c>
      <c r="L34" s="35">
        <v>7500</v>
      </c>
    </row>
    <row r="35" spans="1:15" s="1" customFormat="1" x14ac:dyDescent="0.2">
      <c r="A35" s="54" t="s">
        <v>43</v>
      </c>
      <c r="B35" s="49" t="s">
        <v>49</v>
      </c>
      <c r="C35" s="43">
        <v>2.78</v>
      </c>
      <c r="D35" s="21">
        <f>$C$35*12*D38</f>
        <v>6778.7519999999995</v>
      </c>
      <c r="E35" s="21">
        <f t="shared" ref="E35:F35" si="39">$C$35*12*E38</f>
        <v>9500.9279999999999</v>
      </c>
      <c r="F35" s="21">
        <f t="shared" si="39"/>
        <v>14391.503999999999</v>
      </c>
      <c r="G35" s="71" t="s">
        <v>43</v>
      </c>
      <c r="H35" s="38" t="s">
        <v>49</v>
      </c>
      <c r="I35" s="43">
        <v>2.52</v>
      </c>
      <c r="J35" s="21">
        <f t="shared" ref="J35:L35" si="40">$I$35*12*J38</f>
        <v>15507.072</v>
      </c>
      <c r="K35" s="21">
        <f t="shared" si="40"/>
        <v>12545.9712</v>
      </c>
      <c r="L35" s="21">
        <f t="shared" si="40"/>
        <v>16024.175999999999</v>
      </c>
    </row>
    <row r="36" spans="1:15" s="1" customFormat="1" x14ac:dyDescent="0.2">
      <c r="A36" s="54" t="s">
        <v>44</v>
      </c>
      <c r="B36" s="49" t="s">
        <v>49</v>
      </c>
      <c r="C36" s="43">
        <v>0.65</v>
      </c>
      <c r="D36" s="21">
        <v>0</v>
      </c>
      <c r="E36" s="21">
        <v>0</v>
      </c>
      <c r="F36" s="21">
        <f t="shared" ref="D36:F36" si="41">$C$36*12*F38</f>
        <v>3364.92</v>
      </c>
      <c r="G36" s="71" t="s">
        <v>63</v>
      </c>
      <c r="H36" s="38" t="s">
        <v>49</v>
      </c>
      <c r="I36" s="43">
        <v>0.65</v>
      </c>
      <c r="J36" s="60">
        <v>0</v>
      </c>
      <c r="K36" s="60">
        <f>I36*K38*12</f>
        <v>3236.0640000000003</v>
      </c>
      <c r="L36" s="60">
        <f>I36*L38*12</f>
        <v>4133.22</v>
      </c>
    </row>
    <row r="37" spans="1:15" s="15" customFormat="1" x14ac:dyDescent="0.2">
      <c r="A37" s="46" t="s">
        <v>2</v>
      </c>
      <c r="B37" s="55"/>
      <c r="C37" s="44"/>
      <c r="D37" s="13">
        <f>D35+D34+D28+D24+D14+D9+D36</f>
        <v>56950.751999999993</v>
      </c>
      <c r="E37" s="13">
        <f t="shared" ref="E37:F37" si="42">E35+E34+E28+E24+E14+E9+E36</f>
        <v>76808.927999999985</v>
      </c>
      <c r="F37" s="13">
        <f t="shared" si="42"/>
        <v>115850.42399999998</v>
      </c>
      <c r="G37" s="72" t="s">
        <v>2</v>
      </c>
      <c r="H37" s="44"/>
      <c r="I37" s="44"/>
      <c r="J37" s="13">
        <f t="shared" ref="J37:L37" si="43">J35+J34+J28+J24+J14+J10+J36</f>
        <v>121526.208</v>
      </c>
      <c r="K37" s="13">
        <f t="shared" si="43"/>
        <v>102988.78079999999</v>
      </c>
      <c r="L37" s="13">
        <f t="shared" si="43"/>
        <v>129461.78400000001</v>
      </c>
      <c r="M37" s="88">
        <f>L37+K37+J37+F37+E37+D37</f>
        <v>603586.87679999997</v>
      </c>
      <c r="N37" s="88">
        <f>M37/12</f>
        <v>50298.9064</v>
      </c>
      <c r="O37" s="88">
        <f>N37*5/100</f>
        <v>2514.9453200000003</v>
      </c>
    </row>
    <row r="38" spans="1:15" s="2" customFormat="1" ht="25.5" customHeight="1" x14ac:dyDescent="0.2">
      <c r="A38" s="46" t="s">
        <v>1</v>
      </c>
      <c r="B38" s="55"/>
      <c r="C38" s="45"/>
      <c r="D38" s="76">
        <v>203.2</v>
      </c>
      <c r="E38" s="76">
        <v>284.8</v>
      </c>
      <c r="F38" s="76">
        <v>431.4</v>
      </c>
      <c r="G38" s="72" t="s">
        <v>1</v>
      </c>
      <c r="H38" s="44"/>
      <c r="I38" s="45"/>
      <c r="J38" s="30">
        <v>512.79999999999995</v>
      </c>
      <c r="K38" s="30">
        <v>414.88</v>
      </c>
      <c r="L38" s="30">
        <v>529.9</v>
      </c>
      <c r="M38" s="88">
        <f>L38+K38+J38+F38+E38+D38</f>
        <v>2376.98</v>
      </c>
      <c r="N38" s="77"/>
      <c r="O38" s="77">
        <f>M38*70*80/100</f>
        <v>133110.88</v>
      </c>
    </row>
    <row r="39" spans="1:15" s="2" customFormat="1" ht="25.5" customHeight="1" x14ac:dyDescent="0.2">
      <c r="A39" s="46" t="s">
        <v>50</v>
      </c>
      <c r="B39" s="56"/>
      <c r="C39" s="45"/>
      <c r="D39" s="14">
        <f>D37 /12/D38</f>
        <v>23.355787401574805</v>
      </c>
      <c r="E39" s="14">
        <f t="shared" ref="E39:F39" si="44">E37 /12/E38</f>
        <v>22.474522471910106</v>
      </c>
      <c r="F39" s="14">
        <f t="shared" si="44"/>
        <v>22.378771441817339</v>
      </c>
      <c r="G39" s="46" t="s">
        <v>64</v>
      </c>
      <c r="H39" s="45"/>
      <c r="I39" s="45"/>
      <c r="J39" s="14">
        <f t="shared" ref="J39" si="45">J37/12/J38</f>
        <v>19.74879875195008</v>
      </c>
      <c r="K39" s="14">
        <f t="shared" ref="K39:L39" si="46">K37/12/K38</f>
        <v>20.686459699190127</v>
      </c>
      <c r="L39" s="14">
        <f t="shared" si="46"/>
        <v>20.359467824117761</v>
      </c>
    </row>
    <row r="40" spans="1:15" s="2" customFormat="1" ht="15.75" customHeight="1" x14ac:dyDescent="0.2">
      <c r="A40" s="18"/>
      <c r="B40" s="22"/>
      <c r="C40" s="22"/>
      <c r="D40" s="19"/>
      <c r="E40" s="7"/>
      <c r="F40" s="7"/>
      <c r="G40" s="22"/>
      <c r="H40" s="22"/>
      <c r="I40" s="22"/>
      <c r="J40" s="7"/>
      <c r="K40" s="7"/>
      <c r="L40" s="7"/>
    </row>
    <row r="41" spans="1:15" s="2" customFormat="1" ht="25.5" customHeight="1" x14ac:dyDescent="0.2">
      <c r="A41" s="18"/>
      <c r="B41" s="22"/>
      <c r="C41" s="22"/>
      <c r="D41" s="19"/>
      <c r="E41" s="7"/>
      <c r="F41" s="7"/>
      <c r="G41" s="22"/>
      <c r="H41" s="22"/>
      <c r="I41" s="22"/>
      <c r="J41" s="7"/>
      <c r="K41" s="7"/>
      <c r="L41" s="7"/>
    </row>
    <row r="42" spans="1:15" s="1" customFormat="1" ht="12.75" customHeight="1" x14ac:dyDescent="0.2">
      <c r="A42" s="6"/>
      <c r="B42" s="20"/>
      <c r="C42" s="20"/>
      <c r="D42" s="7"/>
      <c r="E42" s="7"/>
      <c r="F42" s="7"/>
      <c r="G42" s="37"/>
      <c r="H42" s="20"/>
      <c r="I42" s="20"/>
      <c r="J42" s="7"/>
      <c r="K42" s="7"/>
      <c r="L42" s="7"/>
    </row>
    <row r="43" spans="1:15" s="1" customFormat="1" ht="12.75" hidden="1" customHeight="1" x14ac:dyDescent="0.2">
      <c r="A43" s="6"/>
      <c r="B43" s="20"/>
      <c r="C43" s="20"/>
      <c r="D43" s="7"/>
      <c r="E43" s="7"/>
      <c r="F43" s="7"/>
      <c r="G43" s="37"/>
      <c r="H43" s="20"/>
      <c r="I43" s="20"/>
      <c r="J43" s="7"/>
      <c r="K43" s="7"/>
      <c r="L43" s="7"/>
    </row>
    <row r="44" spans="1:15" s="1" customFormat="1" x14ac:dyDescent="0.2">
      <c r="A44" s="6"/>
      <c r="B44" s="20"/>
      <c r="C44" s="20"/>
      <c r="D44" s="7"/>
      <c r="E44" s="7"/>
      <c r="F44" s="7"/>
      <c r="G44" s="37"/>
      <c r="H44" s="20"/>
      <c r="I44" s="20"/>
      <c r="J44" s="7"/>
      <c r="K44" s="7"/>
      <c r="L44" s="7"/>
    </row>
    <row r="45" spans="1:15" s="1" customFormat="1" x14ac:dyDescent="0.2">
      <c r="A45" s="6"/>
      <c r="B45" s="20"/>
      <c r="C45" s="20"/>
      <c r="D45" s="7"/>
      <c r="E45" s="7"/>
      <c r="F45" s="7"/>
      <c r="G45" s="37"/>
      <c r="H45" s="20"/>
      <c r="I45" s="20"/>
      <c r="J45" s="7"/>
      <c r="K45" s="7"/>
      <c r="L45" s="7"/>
    </row>
    <row r="46" spans="1:15" s="1" customFormat="1" x14ac:dyDescent="0.2">
      <c r="A46" s="6" t="s">
        <v>0</v>
      </c>
      <c r="B46" s="20"/>
      <c r="C46" s="20"/>
      <c r="D46" s="7"/>
      <c r="E46" s="7"/>
      <c r="F46" s="7"/>
      <c r="G46" s="37"/>
      <c r="H46" s="20"/>
      <c r="I46" s="20"/>
      <c r="J46" s="7"/>
      <c r="K46" s="7"/>
      <c r="L46" s="7"/>
    </row>
    <row r="47" spans="1:15" s="1" customFormat="1" x14ac:dyDescent="0.2">
      <c r="A47" s="6"/>
      <c r="B47" s="20"/>
      <c r="C47" s="20"/>
      <c r="D47" s="7"/>
      <c r="E47" s="7"/>
      <c r="F47" s="7"/>
      <c r="G47" s="37"/>
      <c r="H47" s="20"/>
      <c r="I47" s="20"/>
      <c r="J47" s="7"/>
      <c r="K47" s="7"/>
      <c r="L47" s="7"/>
    </row>
  </sheetData>
  <mergeCells count="4">
    <mergeCell ref="A6:A8"/>
    <mergeCell ref="B7:B8"/>
    <mergeCell ref="C7:C8"/>
    <mergeCell ref="I7:I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2017-06-06T10:24:48Z</dcterms:modified>
</cp:coreProperties>
</file>